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30" windowWidth="18195" windowHeight="11760"/>
  </bookViews>
  <sheets>
    <sheet name="Щит" sheetId="1" r:id="rId1"/>
    <sheet name="Param" sheetId="2" state="hidden" r:id="rId2"/>
  </sheets>
  <definedNames>
    <definedName name="CHOOSE">Param!$D$1:$D$2</definedName>
    <definedName name="Common">Щит!$B$1:$F$15</definedName>
    <definedName name="Entrance">Щит!$H$1:$N$16</definedName>
    <definedName name="I_nom">Щит!$M$23</definedName>
    <definedName name="I_r">Щит!$M$23</definedName>
    <definedName name="model">Щит!$N$23</definedName>
    <definedName name="QF">Щит!$K$8:$N$11</definedName>
    <definedName name="QS">Щит!$K$3:$N$6</definedName>
    <definedName name="Root">Щит!$P$1:$T$8</definedName>
    <definedName name="start_board">Щит!$A$23</definedName>
    <definedName name="start_common">Щит!$A$1</definedName>
    <definedName name="start_entrance">Щит!$G$1</definedName>
    <definedName name="start_root">Щит!$O$1</definedName>
    <definedName name="WH">Щит!$K$13:$N$16</definedName>
    <definedName name="Выбор">Param!$D$1:$D$2</definedName>
    <definedName name="Потребитель">Param!$C$1:$C$3</definedName>
    <definedName name="ТипАвтомата">Param!$B$1:$B$3</definedName>
    <definedName name="Фаза">Param!$A$1:$A$4</definedName>
  </definedNames>
  <calcPr calcId="145621"/>
</workbook>
</file>

<file path=xl/calcChain.xml><?xml version="1.0" encoding="utf-8"?>
<calcChain xmlns="http://schemas.openxmlformats.org/spreadsheetml/2006/main">
  <c r="K9" i="1" l="1"/>
  <c r="K8" i="1" l="1"/>
  <c r="G28" i="1"/>
  <c r="U28" i="1" s="1"/>
  <c r="H28" i="1" l="1"/>
  <c r="I28" i="1" l="1"/>
  <c r="J28" i="1" s="1"/>
  <c r="G27" i="1"/>
  <c r="U27" i="1" s="1"/>
  <c r="F27" i="1"/>
  <c r="H27" i="1" l="1"/>
  <c r="I27" i="1" s="1"/>
  <c r="J27" i="1" s="1"/>
  <c r="G26" i="1"/>
  <c r="U26" i="1" s="1"/>
  <c r="F26" i="1"/>
  <c r="G25" i="1"/>
  <c r="U25" i="1" s="1"/>
  <c r="F25" i="1"/>
  <c r="H26" i="1" l="1"/>
  <c r="I26" i="1" s="1"/>
  <c r="J26" i="1" s="1"/>
  <c r="H25" i="1"/>
  <c r="I25" i="1" s="1"/>
  <c r="J25" i="1" s="1"/>
  <c r="Q14" i="1" l="1"/>
  <c r="C23" i="1"/>
  <c r="G23" i="1" s="1"/>
  <c r="G24" i="1" l="1"/>
  <c r="F24" i="1"/>
  <c r="H24" i="1" l="1"/>
  <c r="U24" i="1"/>
  <c r="F23" i="1" l="1"/>
  <c r="E23" i="1" s="1"/>
  <c r="I24" i="1"/>
  <c r="J24" i="1" s="1"/>
  <c r="Q15" i="1" s="1"/>
  <c r="H23" i="1" l="1"/>
  <c r="I23" i="1" s="1"/>
  <c r="J23" i="1" s="1"/>
  <c r="Q12" i="1"/>
  <c r="Q13" i="1"/>
  <c r="R12" i="1" l="1"/>
  <c r="S14" i="1" s="1"/>
  <c r="S13" i="1" l="1"/>
  <c r="S12" i="1"/>
</calcChain>
</file>

<file path=xl/sharedStrings.xml><?xml version="1.0" encoding="utf-8"?>
<sst xmlns="http://schemas.openxmlformats.org/spreadsheetml/2006/main" count="133" uniqueCount="88">
  <si>
    <t>Тип</t>
  </si>
  <si>
    <t>Потребитель</t>
  </si>
  <si>
    <t>Коэф-т спроса</t>
  </si>
  <si>
    <t>cos φ</t>
  </si>
  <si>
    <t>tg φ</t>
  </si>
  <si>
    <t>S, кВА</t>
  </si>
  <si>
    <t>Расчетная нагрузка</t>
  </si>
  <si>
    <r>
      <t xml:space="preserve">I </t>
    </r>
    <r>
      <rPr>
        <vertAlign val="subscript"/>
        <sz val="9"/>
        <color indexed="8"/>
        <rFont val="Times New Roman"/>
        <family val="1"/>
        <charset val="204"/>
      </rPr>
      <t>расч.</t>
    </r>
    <r>
      <rPr>
        <sz val="9"/>
        <color indexed="8"/>
        <rFont val="Times New Roman"/>
        <family val="1"/>
        <charset val="204"/>
      </rPr>
      <t>,  А</t>
    </r>
  </si>
  <si>
    <t>Фаза</t>
  </si>
  <si>
    <t>Номинал</t>
  </si>
  <si>
    <t>Автомат</t>
  </si>
  <si>
    <t>УЗО</t>
  </si>
  <si>
    <t>Кабель</t>
  </si>
  <si>
    <t>Номер группы</t>
  </si>
  <si>
    <r>
      <t xml:space="preserve">P </t>
    </r>
    <r>
      <rPr>
        <vertAlign val="subscript"/>
        <sz val="8"/>
        <color indexed="8"/>
        <rFont val="Times New Roman"/>
        <family val="1"/>
        <charset val="204"/>
      </rPr>
      <t>уст.</t>
    </r>
    <r>
      <rPr>
        <sz val="8"/>
        <color indexed="8"/>
        <rFont val="Times New Roman"/>
        <family val="1"/>
        <charset val="204"/>
      </rPr>
      <t>, кВт</t>
    </r>
  </si>
  <si>
    <t>L1</t>
  </si>
  <si>
    <t>L2</t>
  </si>
  <si>
    <t>L3</t>
  </si>
  <si>
    <t>L1L2L3</t>
  </si>
  <si>
    <t>Ток утечки</t>
  </si>
  <si>
    <t>ВД1-63 2P</t>
  </si>
  <si>
    <r>
      <t xml:space="preserve">Р </t>
    </r>
    <r>
      <rPr>
        <sz val="7"/>
        <color indexed="8"/>
        <rFont val="Times New Roman"/>
        <family val="1"/>
        <charset val="204"/>
      </rPr>
      <t>акт</t>
    </r>
    <r>
      <rPr>
        <sz val="9"/>
        <color indexed="8"/>
        <rFont val="Times New Roman"/>
        <family val="1"/>
        <charset val="204"/>
      </rPr>
      <t>., кВт</t>
    </r>
  </si>
  <si>
    <t>Модель</t>
  </si>
  <si>
    <t>Длина падения м</t>
  </si>
  <si>
    <t>Сечение</t>
  </si>
  <si>
    <t>Длина общая м</t>
  </si>
  <si>
    <t>Падение напр. %</t>
  </si>
  <si>
    <t>АВТ</t>
  </si>
  <si>
    <t>ДИФ</t>
  </si>
  <si>
    <t>Шифр проекта</t>
  </si>
  <si>
    <t>Название проекта</t>
  </si>
  <si>
    <t>Раздел</t>
  </si>
  <si>
    <t>Стадия</t>
  </si>
  <si>
    <t>Номер листа</t>
  </si>
  <si>
    <t>Разработал</t>
  </si>
  <si>
    <t>Контроль</t>
  </si>
  <si>
    <t>Утвердил</t>
  </si>
  <si>
    <t>Дата</t>
  </si>
  <si>
    <t>Кабель для групп</t>
  </si>
  <si>
    <t>Общие данные</t>
  </si>
  <si>
    <t>Источник</t>
  </si>
  <si>
    <t>Наименование</t>
  </si>
  <si>
    <t>Номинал автомата</t>
  </si>
  <si>
    <t>Ввод</t>
  </si>
  <si>
    <t>Примечание</t>
  </si>
  <si>
    <t>Счетчик</t>
  </si>
  <si>
    <t>Наличие</t>
  </si>
  <si>
    <t>NYM</t>
  </si>
  <si>
    <t>Марка</t>
  </si>
  <si>
    <t>ВРУ секция 2</t>
  </si>
  <si>
    <t>Силовое оборудование и электроосвещение</t>
  </si>
  <si>
    <t>Р</t>
  </si>
  <si>
    <t>Сидоров</t>
  </si>
  <si>
    <t>Название щита</t>
  </si>
  <si>
    <t>Петров</t>
  </si>
  <si>
    <t>Козлов</t>
  </si>
  <si>
    <t>02.18</t>
  </si>
  <si>
    <t>Рубиль ник</t>
  </si>
  <si>
    <t>ВВГнг</t>
  </si>
  <si>
    <t>Кол-во жил</t>
  </si>
  <si>
    <t>Длина м</t>
  </si>
  <si>
    <t>Итого на щит</t>
  </si>
  <si>
    <t>Тип потребителя</t>
  </si>
  <si>
    <t>Л</t>
  </si>
  <si>
    <r>
      <t xml:space="preserve">Q, </t>
    </r>
    <r>
      <rPr>
        <sz val="8"/>
        <color indexed="8"/>
        <rFont val="Times New Roman"/>
        <family val="1"/>
        <charset val="204"/>
      </rPr>
      <t>кВАр</t>
    </r>
  </si>
  <si>
    <t>Ток</t>
  </si>
  <si>
    <t>Средний</t>
  </si>
  <si>
    <t>Перекос</t>
  </si>
  <si>
    <t>Перекос Фаз</t>
  </si>
  <si>
    <t>ДА</t>
  </si>
  <si>
    <t>НЕТ</t>
  </si>
  <si>
    <t>Бойлер</t>
  </si>
  <si>
    <t>К</t>
  </si>
  <si>
    <t>Резерв</t>
  </si>
  <si>
    <t>Освещение пом. 2, 3, 4, 5</t>
  </si>
  <si>
    <t>С возможностью опломбирования</t>
  </si>
  <si>
    <t>Счетчик запрограммировать в однотарифный режим</t>
  </si>
  <si>
    <t>Розетки  пом. 21, 22, 23, 24, 25, 33, 37, 39, 41, 44</t>
  </si>
  <si>
    <t>ВА47-29 1Р</t>
  </si>
  <si>
    <t>ВА47-29 3Р</t>
  </si>
  <si>
    <t>Оборудование  каб. 100-105</t>
  </si>
  <si>
    <t>АД12 2Р</t>
  </si>
  <si>
    <t xml:space="preserve"> ВН-32 3Р</t>
  </si>
  <si>
    <t>Меркурий 236 ART</t>
  </si>
  <si>
    <t>380/220В 5/60A</t>
  </si>
  <si>
    <t>ЩС1</t>
  </si>
  <si>
    <t xml:space="preserve">01-02.ЭМ    </t>
  </si>
  <si>
    <t xml:space="preserve">  Реконструкция помещения по адресу: г. Санкт- Петербург, Смольный, каб. 101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</si>
</sst>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bscript"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0" fillId="0" borderId="0" xfId="0" applyProtection="1"/>
    <xf numFmtId="2" fontId="5" fillId="0" borderId="0" xfId="0" applyNumberFormat="1" applyFont="1" applyAlignment="1" applyProtection="1">
      <alignment horizontal="center" vertical="center"/>
    </xf>
    <xf numFmtId="2" fontId="0" fillId="0" borderId="0" xfId="0" applyNumberFormat="1" applyProtection="1"/>
    <xf numFmtId="2" fontId="6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6" fillId="5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5" fillId="6" borderId="10" xfId="0" applyFont="1" applyFill="1" applyBorder="1" applyAlignment="1" applyProtection="1">
      <alignment horizontal="center" vertical="center"/>
    </xf>
    <xf numFmtId="2" fontId="6" fillId="5" borderId="11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2" fontId="6" fillId="5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vertical="center" textRotation="90" wrapText="1"/>
    </xf>
    <xf numFmtId="0" fontId="5" fillId="5" borderId="4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textRotation="90" wrapText="1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3" fillId="0" borderId="5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2" fontId="6" fillId="5" borderId="4" xfId="0" applyNumberFormat="1" applyFont="1" applyFill="1" applyBorder="1" applyAlignment="1" applyProtection="1">
      <alignment vertical="center"/>
    </xf>
    <xf numFmtId="2" fontId="6" fillId="5" borderId="5" xfId="0" applyNumberFormat="1" applyFont="1" applyFill="1" applyBorder="1" applyAlignment="1" applyProtection="1">
      <alignment vertical="center"/>
    </xf>
    <xf numFmtId="2" fontId="6" fillId="5" borderId="6" xfId="0" applyNumberFormat="1" applyFont="1" applyFill="1" applyBorder="1" applyAlignment="1" applyProtection="1">
      <alignment vertical="center"/>
    </xf>
    <xf numFmtId="16" fontId="9" fillId="0" borderId="0" xfId="0" applyNumberFormat="1" applyFont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textRotation="90" wrapText="1"/>
    </xf>
    <xf numFmtId="0" fontId="3" fillId="5" borderId="3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 textRotation="255" wrapText="1"/>
    </xf>
    <xf numFmtId="0" fontId="6" fillId="2" borderId="17" xfId="0" applyFont="1" applyFill="1" applyBorder="1" applyAlignment="1" applyProtection="1">
      <alignment horizontal="center" vertical="center" textRotation="255" wrapText="1"/>
    </xf>
    <xf numFmtId="0" fontId="6" fillId="2" borderId="18" xfId="0" applyFont="1" applyFill="1" applyBorder="1" applyAlignment="1" applyProtection="1">
      <alignment horizontal="center" vertical="center" textRotation="255" wrapText="1"/>
    </xf>
    <xf numFmtId="0" fontId="5" fillId="2" borderId="11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textRotation="255"/>
    </xf>
    <xf numFmtId="0" fontId="6" fillId="4" borderId="13" xfId="0" applyFont="1" applyFill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/>
    </xf>
    <xf numFmtId="0" fontId="5" fillId="0" borderId="11" xfId="0" quotePrefix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textRotation="255"/>
    </xf>
    <xf numFmtId="0" fontId="5" fillId="2" borderId="14" xfId="0" applyFont="1" applyFill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10" fontId="6" fillId="5" borderId="11" xfId="1" applyNumberFormat="1" applyFont="1" applyFill="1" applyBorder="1" applyAlignment="1" applyProtection="1">
      <alignment horizontal="center" vertical="center"/>
    </xf>
    <xf numFmtId="10" fontId="6" fillId="5" borderId="12" xfId="1" applyNumberFormat="1" applyFont="1" applyFill="1" applyBorder="1" applyAlignment="1" applyProtection="1">
      <alignment horizontal="center" vertical="center"/>
    </xf>
    <xf numFmtId="2" fontId="6" fillId="5" borderId="11" xfId="0" applyNumberFormat="1" applyFont="1" applyFill="1" applyBorder="1" applyAlignment="1" applyProtection="1">
      <alignment horizontal="center" vertical="center"/>
    </xf>
    <xf numFmtId="2" fontId="6" fillId="5" borderId="14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57150</xdr:rowOff>
        </xdr:from>
        <xdr:to>
          <xdr:col>1</xdr:col>
          <xdr:colOff>1047750</xdr:colOff>
          <xdr:row>18</xdr:row>
          <xdr:rowOff>142875</xdr:rowOff>
        </xdr:to>
        <xdr:sp macro="" textlink="">
          <xdr:nvSpPr>
            <xdr:cNvPr id="1029" name="Export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A121"/>
  <sheetViews>
    <sheetView tabSelected="1" zoomScale="115" zoomScaleNormal="115" workbookViewId="0">
      <selection activeCell="D16" sqref="D16"/>
    </sheetView>
  </sheetViews>
  <sheetFormatPr defaultRowHeight="15" outlineLevelRow="1" x14ac:dyDescent="0.25"/>
  <cols>
    <col min="1" max="1" width="4.42578125" style="2" customWidth="1"/>
    <col min="2" max="2" width="15.85546875" style="2" customWidth="1"/>
    <col min="3" max="11" width="5.7109375" style="2" customWidth="1"/>
    <col min="12" max="13" width="6.7109375" style="2" customWidth="1"/>
    <col min="14" max="14" width="10.140625" style="2" customWidth="1"/>
    <col min="15" max="17" width="6.7109375" style="2" customWidth="1"/>
    <col min="18" max="18" width="8.7109375" style="2" customWidth="1"/>
    <col min="19" max="20" width="5.7109375" style="2" customWidth="1"/>
    <col min="21" max="21" width="6.42578125" style="2" customWidth="1"/>
    <col min="22" max="22" width="5.7109375" style="2" customWidth="1"/>
    <col min="23" max="16384" width="9.140625" style="2"/>
  </cols>
  <sheetData>
    <row r="1" spans="2:22" ht="20.100000000000001" customHeight="1" outlineLevel="1" x14ac:dyDescent="0.25">
      <c r="B1" s="56" t="s">
        <v>39</v>
      </c>
      <c r="C1" s="57"/>
      <c r="D1" s="57"/>
      <c r="E1" s="57"/>
      <c r="F1" s="58"/>
      <c r="H1" s="59" t="s">
        <v>43</v>
      </c>
      <c r="I1" s="60"/>
      <c r="J1" s="60"/>
      <c r="K1" s="60"/>
      <c r="L1" s="60"/>
      <c r="M1" s="60"/>
      <c r="N1" s="61"/>
      <c r="O1" s="14"/>
      <c r="P1" s="81" t="s">
        <v>40</v>
      </c>
      <c r="Q1" s="82"/>
      <c r="R1" s="82"/>
      <c r="S1" s="82"/>
      <c r="T1" s="83"/>
    </row>
    <row r="2" spans="2:22" ht="20.100000000000001" customHeight="1" outlineLevel="1" x14ac:dyDescent="0.25">
      <c r="B2" s="15" t="s">
        <v>29</v>
      </c>
      <c r="C2" s="43" t="s">
        <v>86</v>
      </c>
      <c r="D2" s="43"/>
      <c r="E2" s="43"/>
      <c r="F2" s="44"/>
      <c r="H2" s="50" t="s">
        <v>57</v>
      </c>
      <c r="I2" s="53" t="s">
        <v>46</v>
      </c>
      <c r="J2" s="53"/>
      <c r="K2" s="43" t="s">
        <v>69</v>
      </c>
      <c r="L2" s="43"/>
      <c r="M2" s="43"/>
      <c r="N2" s="44"/>
      <c r="O2" s="12"/>
      <c r="P2" s="84" t="s">
        <v>41</v>
      </c>
      <c r="Q2" s="85"/>
      <c r="R2" s="85"/>
      <c r="S2" s="70" t="s">
        <v>49</v>
      </c>
      <c r="T2" s="71"/>
    </row>
    <row r="3" spans="2:22" ht="20.100000000000001" customHeight="1" outlineLevel="1" x14ac:dyDescent="0.25">
      <c r="B3" s="49" t="s">
        <v>30</v>
      </c>
      <c r="C3" s="68" t="s">
        <v>87</v>
      </c>
      <c r="D3" s="68"/>
      <c r="E3" s="68"/>
      <c r="F3" s="69"/>
      <c r="H3" s="51"/>
      <c r="I3" s="53" t="s">
        <v>48</v>
      </c>
      <c r="J3" s="53"/>
      <c r="K3" s="54" t="s">
        <v>82</v>
      </c>
      <c r="L3" s="54"/>
      <c r="M3" s="54"/>
      <c r="N3" s="55"/>
      <c r="O3" s="12"/>
      <c r="P3" s="84"/>
      <c r="Q3" s="85"/>
      <c r="R3" s="85"/>
      <c r="S3" s="70"/>
      <c r="T3" s="71"/>
    </row>
    <row r="4" spans="2:22" ht="20.100000000000001" customHeight="1" outlineLevel="1" x14ac:dyDescent="0.25">
      <c r="B4" s="49"/>
      <c r="C4" s="68"/>
      <c r="D4" s="68"/>
      <c r="E4" s="68"/>
      <c r="F4" s="69"/>
      <c r="H4" s="51"/>
      <c r="I4" s="53" t="s">
        <v>9</v>
      </c>
      <c r="J4" s="53"/>
      <c r="K4" s="54">
        <v>40</v>
      </c>
      <c r="L4" s="54"/>
      <c r="M4" s="54"/>
      <c r="N4" s="55"/>
      <c r="O4" s="12"/>
      <c r="P4" s="86" t="s">
        <v>42</v>
      </c>
      <c r="Q4" s="42"/>
      <c r="R4" s="42"/>
      <c r="S4" s="43">
        <v>40</v>
      </c>
      <c r="T4" s="44"/>
    </row>
    <row r="5" spans="2:22" ht="20.100000000000001" customHeight="1" outlineLevel="1" x14ac:dyDescent="0.25">
      <c r="B5" s="49"/>
      <c r="C5" s="68"/>
      <c r="D5" s="68"/>
      <c r="E5" s="68"/>
      <c r="F5" s="69"/>
      <c r="H5" s="51"/>
      <c r="I5" s="53" t="s">
        <v>44</v>
      </c>
      <c r="J5" s="53"/>
      <c r="K5" s="72" t="s">
        <v>75</v>
      </c>
      <c r="L5" s="72"/>
      <c r="M5" s="72"/>
      <c r="N5" s="73"/>
      <c r="O5" s="12"/>
      <c r="P5" s="62" t="s">
        <v>12</v>
      </c>
      <c r="Q5" s="42" t="s">
        <v>48</v>
      </c>
      <c r="R5" s="42"/>
      <c r="S5" s="43" t="s">
        <v>58</v>
      </c>
      <c r="T5" s="44"/>
    </row>
    <row r="6" spans="2:22" ht="20.100000000000001" customHeight="1" outlineLevel="1" x14ac:dyDescent="0.25">
      <c r="B6" s="49" t="s">
        <v>31</v>
      </c>
      <c r="C6" s="70" t="s">
        <v>50</v>
      </c>
      <c r="D6" s="70"/>
      <c r="E6" s="70"/>
      <c r="F6" s="71"/>
      <c r="H6" s="52"/>
      <c r="I6" s="53"/>
      <c r="J6" s="53"/>
      <c r="K6" s="72"/>
      <c r="L6" s="72"/>
      <c r="M6" s="72"/>
      <c r="N6" s="73"/>
      <c r="O6" s="12"/>
      <c r="P6" s="62"/>
      <c r="Q6" s="42" t="s">
        <v>59</v>
      </c>
      <c r="R6" s="42"/>
      <c r="S6" s="43">
        <v>4</v>
      </c>
      <c r="T6" s="44"/>
    </row>
    <row r="7" spans="2:22" ht="20.100000000000001" customHeight="1" outlineLevel="1" x14ac:dyDescent="0.25">
      <c r="B7" s="49"/>
      <c r="C7" s="70"/>
      <c r="D7" s="70"/>
      <c r="E7" s="70"/>
      <c r="F7" s="71"/>
      <c r="H7" s="74" t="s">
        <v>10</v>
      </c>
      <c r="I7" s="53" t="s">
        <v>46</v>
      </c>
      <c r="J7" s="53"/>
      <c r="K7" s="43" t="s">
        <v>69</v>
      </c>
      <c r="L7" s="43"/>
      <c r="M7" s="43"/>
      <c r="N7" s="44"/>
      <c r="O7" s="12"/>
      <c r="P7" s="62"/>
      <c r="Q7" s="42" t="s">
        <v>24</v>
      </c>
      <c r="R7" s="42"/>
      <c r="S7" s="43">
        <v>6</v>
      </c>
      <c r="T7" s="44"/>
    </row>
    <row r="8" spans="2:22" ht="20.100000000000001" customHeight="1" outlineLevel="1" thickBot="1" x14ac:dyDescent="0.3">
      <c r="B8" s="15" t="s">
        <v>53</v>
      </c>
      <c r="C8" s="43" t="s">
        <v>85</v>
      </c>
      <c r="D8" s="43"/>
      <c r="E8" s="43"/>
      <c r="F8" s="44"/>
      <c r="H8" s="74"/>
      <c r="I8" s="53" t="s">
        <v>48</v>
      </c>
      <c r="J8" s="53"/>
      <c r="K8" s="43" t="str">
        <f>model</f>
        <v>ВА47-29 3Р</v>
      </c>
      <c r="L8" s="43"/>
      <c r="M8" s="43"/>
      <c r="N8" s="44"/>
      <c r="O8" s="12"/>
      <c r="P8" s="63"/>
      <c r="Q8" s="87" t="s">
        <v>60</v>
      </c>
      <c r="R8" s="87"/>
      <c r="S8" s="64">
        <v>20</v>
      </c>
      <c r="T8" s="65"/>
    </row>
    <row r="9" spans="2:22" ht="20.100000000000001" customHeight="1" outlineLevel="1" thickBot="1" x14ac:dyDescent="0.3">
      <c r="B9" s="15" t="s">
        <v>32</v>
      </c>
      <c r="C9" s="43" t="s">
        <v>51</v>
      </c>
      <c r="D9" s="43"/>
      <c r="E9" s="43"/>
      <c r="F9" s="44"/>
      <c r="H9" s="74"/>
      <c r="I9" s="53" t="s">
        <v>9</v>
      </c>
      <c r="J9" s="53"/>
      <c r="K9" s="75">
        <f>I_nom</f>
        <v>20</v>
      </c>
      <c r="L9" s="75"/>
      <c r="M9" s="75"/>
      <c r="N9" s="76"/>
      <c r="O9" s="16"/>
      <c r="P9" s="16"/>
      <c r="Q9" s="16"/>
      <c r="R9" s="16"/>
      <c r="S9" s="16"/>
    </row>
    <row r="10" spans="2:22" ht="20.100000000000001" customHeight="1" outlineLevel="1" x14ac:dyDescent="0.25">
      <c r="B10" s="15" t="s">
        <v>33</v>
      </c>
      <c r="C10" s="43">
        <v>2</v>
      </c>
      <c r="D10" s="43"/>
      <c r="E10" s="43"/>
      <c r="F10" s="44"/>
      <c r="H10" s="74"/>
      <c r="I10" s="53" t="s">
        <v>44</v>
      </c>
      <c r="J10" s="53"/>
      <c r="K10" s="68"/>
      <c r="L10" s="68"/>
      <c r="M10" s="68"/>
      <c r="N10" s="69"/>
      <c r="P10" s="88" t="s">
        <v>68</v>
      </c>
      <c r="Q10" s="89"/>
      <c r="R10" s="89"/>
      <c r="S10" s="89"/>
      <c r="T10" s="90"/>
      <c r="U10" s="17"/>
    </row>
    <row r="11" spans="2:22" ht="20.100000000000001" customHeight="1" outlineLevel="1" x14ac:dyDescent="0.25">
      <c r="B11" s="15" t="s">
        <v>34</v>
      </c>
      <c r="C11" s="43" t="s">
        <v>54</v>
      </c>
      <c r="D11" s="43"/>
      <c r="E11" s="43"/>
      <c r="F11" s="44"/>
      <c r="H11" s="74"/>
      <c r="I11" s="53"/>
      <c r="J11" s="53"/>
      <c r="K11" s="68"/>
      <c r="L11" s="68"/>
      <c r="M11" s="68"/>
      <c r="N11" s="69"/>
      <c r="P11" s="18" t="s">
        <v>8</v>
      </c>
      <c r="Q11" s="19" t="s">
        <v>65</v>
      </c>
      <c r="R11" s="19" t="s">
        <v>66</v>
      </c>
      <c r="S11" s="93" t="s">
        <v>67</v>
      </c>
      <c r="T11" s="94"/>
      <c r="U11" s="17"/>
      <c r="V11" s="20"/>
    </row>
    <row r="12" spans="2:22" ht="20.100000000000001" customHeight="1" outlineLevel="1" x14ac:dyDescent="0.25">
      <c r="B12" s="15" t="s">
        <v>35</v>
      </c>
      <c r="C12" s="43" t="s">
        <v>52</v>
      </c>
      <c r="D12" s="43"/>
      <c r="E12" s="43"/>
      <c r="F12" s="44"/>
      <c r="H12" s="74" t="s">
        <v>45</v>
      </c>
      <c r="I12" s="53" t="s">
        <v>46</v>
      </c>
      <c r="J12" s="53"/>
      <c r="K12" s="43" t="s">
        <v>69</v>
      </c>
      <c r="L12" s="43"/>
      <c r="M12" s="43"/>
      <c r="N12" s="44"/>
      <c r="P12" s="21" t="s">
        <v>15</v>
      </c>
      <c r="Q12" s="22">
        <f>SUMIF(L24:L457,"L1",J24:J457)</f>
        <v>5.6818181818181808</v>
      </c>
      <c r="R12" s="97">
        <f>(Q12+Q13+Q14)/3+Q15</f>
        <v>14.046717171717173</v>
      </c>
      <c r="S12" s="95">
        <f>((Q12+Q15)-R12)/R12</f>
        <v>-3.3707865168539519E-2</v>
      </c>
      <c r="T12" s="96"/>
      <c r="U12" s="17"/>
      <c r="V12" s="20"/>
    </row>
    <row r="13" spans="2:22" ht="20.100000000000001" customHeight="1" outlineLevel="1" x14ac:dyDescent="0.25">
      <c r="B13" s="15" t="s">
        <v>36</v>
      </c>
      <c r="C13" s="43" t="s">
        <v>55</v>
      </c>
      <c r="D13" s="43"/>
      <c r="E13" s="43"/>
      <c r="F13" s="44"/>
      <c r="H13" s="74"/>
      <c r="I13" s="53" t="s">
        <v>48</v>
      </c>
      <c r="J13" s="53"/>
      <c r="K13" s="43" t="s">
        <v>83</v>
      </c>
      <c r="L13" s="43"/>
      <c r="M13" s="43"/>
      <c r="N13" s="44"/>
      <c r="P13" s="21" t="s">
        <v>16</v>
      </c>
      <c r="Q13" s="22">
        <f>SUMIF(L24:L457,"L2",J24:J457)</f>
        <v>5.6818181818181817</v>
      </c>
      <c r="R13" s="97"/>
      <c r="S13" s="95">
        <f>((Q13+Q15)-R12)/R12</f>
        <v>-3.3707865168539394E-2</v>
      </c>
      <c r="T13" s="96"/>
      <c r="U13" s="17"/>
      <c r="V13" s="20"/>
    </row>
    <row r="14" spans="2:22" ht="20.100000000000001" customHeight="1" outlineLevel="1" x14ac:dyDescent="0.25">
      <c r="B14" s="15" t="s">
        <v>37</v>
      </c>
      <c r="C14" s="67" t="s">
        <v>56</v>
      </c>
      <c r="D14" s="43"/>
      <c r="E14" s="43"/>
      <c r="F14" s="44"/>
      <c r="H14" s="74"/>
      <c r="I14" s="53" t="s">
        <v>9</v>
      </c>
      <c r="J14" s="53"/>
      <c r="K14" s="70" t="s">
        <v>84</v>
      </c>
      <c r="L14" s="70"/>
      <c r="M14" s="70"/>
      <c r="N14" s="71"/>
      <c r="P14" s="21" t="s">
        <v>17</v>
      </c>
      <c r="Q14" s="22">
        <f>SUMIF(L24:L457,"L3",J24:J457)</f>
        <v>7.1022727272727284</v>
      </c>
      <c r="R14" s="97"/>
      <c r="S14" s="95">
        <f>((Q14+Q15)-R12)/R12</f>
        <v>6.7415730337078664E-2</v>
      </c>
      <c r="T14" s="96"/>
      <c r="U14" s="17"/>
      <c r="V14" s="20"/>
    </row>
    <row r="15" spans="2:22" ht="20.100000000000001" customHeight="1" outlineLevel="1" thickBot="1" x14ac:dyDescent="0.3">
      <c r="B15" s="23" t="s">
        <v>38</v>
      </c>
      <c r="C15" s="64" t="s">
        <v>47</v>
      </c>
      <c r="D15" s="64"/>
      <c r="E15" s="64"/>
      <c r="F15" s="65"/>
      <c r="H15" s="74"/>
      <c r="I15" s="53" t="s">
        <v>44</v>
      </c>
      <c r="J15" s="53"/>
      <c r="K15" s="68" t="s">
        <v>76</v>
      </c>
      <c r="L15" s="68"/>
      <c r="M15" s="68"/>
      <c r="N15" s="69"/>
      <c r="P15" s="24" t="s">
        <v>18</v>
      </c>
      <c r="Q15" s="25">
        <f>SUMIF(L24:L457,"L1L2L3",J24:J457)</f>
        <v>7.8914141414141419</v>
      </c>
      <c r="R15" s="98"/>
      <c r="S15" s="91"/>
      <c r="T15" s="92"/>
      <c r="U15" s="17"/>
      <c r="V15" s="20"/>
    </row>
    <row r="16" spans="2:22" ht="20.100000000000001" customHeight="1" outlineLevel="1" thickBot="1" x14ac:dyDescent="0.3">
      <c r="B16" s="14"/>
      <c r="C16" s="26"/>
      <c r="D16" s="26"/>
      <c r="E16" s="26"/>
      <c r="H16" s="77"/>
      <c r="I16" s="78"/>
      <c r="J16" s="78"/>
      <c r="K16" s="79"/>
      <c r="L16" s="79"/>
      <c r="M16" s="79"/>
      <c r="N16" s="80"/>
    </row>
    <row r="17" spans="1:27" ht="20.100000000000001" customHeight="1" outlineLevel="1" x14ac:dyDescent="0.25">
      <c r="B17" s="14"/>
      <c r="C17" s="26"/>
      <c r="D17" s="26"/>
      <c r="E17" s="26"/>
      <c r="L17" s="41"/>
      <c r="M17" s="27"/>
      <c r="N17" s="27"/>
    </row>
    <row r="18" spans="1:27" ht="20.100000000000001" customHeight="1" x14ac:dyDescent="0.25">
      <c r="B18" s="14"/>
      <c r="C18" s="26"/>
      <c r="D18" s="26"/>
      <c r="E18" s="26"/>
      <c r="H18" s="26"/>
      <c r="I18" s="26"/>
      <c r="J18" s="26"/>
      <c r="K18" s="26"/>
      <c r="L18" s="26"/>
    </row>
    <row r="19" spans="1:27" ht="15.75" thickBot="1" x14ac:dyDescent="0.3"/>
    <row r="20" spans="1:27" ht="15.75" customHeight="1" thickBot="1" x14ac:dyDescent="0.3">
      <c r="A20" s="45" t="s">
        <v>1</v>
      </c>
      <c r="B20" s="46"/>
      <c r="C20" s="45" t="s">
        <v>6</v>
      </c>
      <c r="D20" s="46"/>
      <c r="E20" s="46"/>
      <c r="F20" s="46"/>
      <c r="G20" s="46"/>
      <c r="H20" s="46"/>
      <c r="I20" s="46"/>
      <c r="J20" s="66"/>
      <c r="K20" s="47" t="s">
        <v>62</v>
      </c>
      <c r="L20" s="45" t="s">
        <v>10</v>
      </c>
      <c r="M20" s="46"/>
      <c r="N20" s="46"/>
      <c r="O20" s="66"/>
      <c r="P20" s="45" t="s">
        <v>11</v>
      </c>
      <c r="Q20" s="46"/>
      <c r="R20" s="66"/>
      <c r="S20" s="45" t="s">
        <v>12</v>
      </c>
      <c r="T20" s="46"/>
      <c r="U20" s="46"/>
      <c r="V20" s="66"/>
    </row>
    <row r="21" spans="1:27" ht="51" customHeight="1" thickBot="1" x14ac:dyDescent="0.3">
      <c r="A21" s="28" t="s">
        <v>13</v>
      </c>
      <c r="B21" s="29" t="s">
        <v>41</v>
      </c>
      <c r="C21" s="30" t="s">
        <v>14</v>
      </c>
      <c r="D21" s="31" t="s">
        <v>2</v>
      </c>
      <c r="E21" s="31" t="s">
        <v>3</v>
      </c>
      <c r="F21" s="31" t="s">
        <v>4</v>
      </c>
      <c r="G21" s="31" t="s">
        <v>21</v>
      </c>
      <c r="H21" s="31" t="s">
        <v>64</v>
      </c>
      <c r="I21" s="31" t="s">
        <v>5</v>
      </c>
      <c r="J21" s="31" t="s">
        <v>7</v>
      </c>
      <c r="K21" s="48"/>
      <c r="L21" s="31" t="s">
        <v>8</v>
      </c>
      <c r="M21" s="31" t="s">
        <v>9</v>
      </c>
      <c r="N21" s="31" t="s">
        <v>22</v>
      </c>
      <c r="O21" s="31" t="s">
        <v>0</v>
      </c>
      <c r="P21" s="31" t="s">
        <v>9</v>
      </c>
      <c r="Q21" s="31" t="s">
        <v>19</v>
      </c>
      <c r="R21" s="31" t="s">
        <v>22</v>
      </c>
      <c r="S21" s="31" t="s">
        <v>23</v>
      </c>
      <c r="T21" s="31" t="s">
        <v>24</v>
      </c>
      <c r="U21" s="31" t="s">
        <v>26</v>
      </c>
      <c r="V21" s="31" t="s">
        <v>25</v>
      </c>
    </row>
    <row r="22" spans="1:27" ht="9.9499999999999993" customHeight="1" thickBot="1" x14ac:dyDescent="0.3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</row>
    <row r="23" spans="1:27" ht="30" customHeight="1" thickBot="1" x14ac:dyDescent="0.3">
      <c r="B23" s="13" t="s">
        <v>61</v>
      </c>
      <c r="C23" s="7">
        <f>SUM(C24:C454)</f>
        <v>8.6999999999999993</v>
      </c>
      <c r="D23" s="5">
        <v>0.9</v>
      </c>
      <c r="E23" s="7">
        <f>COS(ATAN(F23))</f>
        <v>0.94551244991280259</v>
      </c>
      <c r="F23" s="7">
        <f>SUM(H24:H457)/SUM(G24:G457)</f>
        <v>0.34434865900383155</v>
      </c>
      <c r="G23" s="7">
        <f>C23*D23</f>
        <v>7.8299999999999992</v>
      </c>
      <c r="H23" s="7">
        <f>F23*G23</f>
        <v>2.6962500000000009</v>
      </c>
      <c r="I23" s="7">
        <f>SQRT(G23^2+H23^2)</f>
        <v>8.2812235848635307</v>
      </c>
      <c r="J23" s="7">
        <f>IF(L23="L1L2L3",I23/0.66,I23/0.22)</f>
        <v>12.54730846191444</v>
      </c>
      <c r="K23" s="7"/>
      <c r="L23" s="6" t="s">
        <v>18</v>
      </c>
      <c r="M23" s="10">
        <v>20</v>
      </c>
      <c r="N23" s="6" t="s">
        <v>79</v>
      </c>
      <c r="O23" s="7"/>
      <c r="P23" s="38"/>
      <c r="Q23" s="39"/>
      <c r="R23" s="40"/>
      <c r="S23" s="7"/>
      <c r="T23" s="7"/>
      <c r="U23" s="7"/>
      <c r="V23" s="7"/>
    </row>
    <row r="24" spans="1:27" ht="33" customHeight="1" thickBot="1" x14ac:dyDescent="0.3">
      <c r="A24" s="8">
        <v>1</v>
      </c>
      <c r="B24" s="9" t="s">
        <v>71</v>
      </c>
      <c r="C24" s="5">
        <v>5</v>
      </c>
      <c r="D24" s="6">
        <v>1</v>
      </c>
      <c r="E24" s="6">
        <v>0.96</v>
      </c>
      <c r="F24" s="11">
        <f>TAN(ACOS(E24))</f>
        <v>0.29166666666666685</v>
      </c>
      <c r="G24" s="7">
        <f>C24*D24</f>
        <v>5</v>
      </c>
      <c r="H24" s="11">
        <f>F24*G24</f>
        <v>1.4583333333333344</v>
      </c>
      <c r="I24" s="11">
        <f>SQRT(G24^2+H24^2)</f>
        <v>5.2083333333333339</v>
      </c>
      <c r="J24" s="7">
        <f t="shared" ref="J24" si="0">IF(L24="L1L2L3",I24/0.66,I24/0.22)</f>
        <v>7.8914141414141419</v>
      </c>
      <c r="K24" s="6" t="s">
        <v>72</v>
      </c>
      <c r="L24" s="6" t="s">
        <v>18</v>
      </c>
      <c r="M24" s="10">
        <v>16</v>
      </c>
      <c r="N24" s="6" t="s">
        <v>79</v>
      </c>
      <c r="O24" s="6" t="s">
        <v>27</v>
      </c>
      <c r="P24" s="10"/>
      <c r="Q24" s="10"/>
      <c r="R24" s="6"/>
      <c r="S24" s="10">
        <v>6</v>
      </c>
      <c r="T24" s="10">
        <v>2.5</v>
      </c>
      <c r="U24" s="7">
        <f>IF(L24="L1L2L3",0.0125*G24*S24/T24,0.0756*G24*S24/T24)</f>
        <v>0.15</v>
      </c>
      <c r="V24" s="10">
        <v>20</v>
      </c>
      <c r="W24" s="4"/>
      <c r="Y24" s="4"/>
      <c r="Z24" s="4"/>
      <c r="AA24" s="4"/>
    </row>
    <row r="25" spans="1:27" ht="33" customHeight="1" thickBot="1" x14ac:dyDescent="0.3">
      <c r="A25" s="8">
        <v>2</v>
      </c>
      <c r="B25" s="9" t="s">
        <v>74</v>
      </c>
      <c r="C25" s="5">
        <v>1</v>
      </c>
      <c r="D25" s="6">
        <v>1</v>
      </c>
      <c r="E25" s="6">
        <v>0.8</v>
      </c>
      <c r="F25" s="11">
        <f t="shared" ref="F25:F26" si="1">TAN(ACOS(E25))</f>
        <v>0.74999999999999978</v>
      </c>
      <c r="G25" s="7">
        <f t="shared" ref="G25" si="2">C25*D25</f>
        <v>1</v>
      </c>
      <c r="H25" s="11">
        <f t="shared" ref="H25" si="3">F25*G25</f>
        <v>0.74999999999999978</v>
      </c>
      <c r="I25" s="11">
        <f t="shared" ref="I25" si="4">SQRT(G25^2+H25^2)</f>
        <v>1.2499999999999998</v>
      </c>
      <c r="J25" s="7">
        <f t="shared" ref="J25" si="5">IF(L25="L1L2L3",I25/0.66,I25/0.22)</f>
        <v>5.6818181818181808</v>
      </c>
      <c r="K25" s="6" t="s">
        <v>63</v>
      </c>
      <c r="L25" s="6" t="s">
        <v>15</v>
      </c>
      <c r="M25" s="10">
        <v>16</v>
      </c>
      <c r="N25" s="6" t="s">
        <v>78</v>
      </c>
      <c r="O25" s="6" t="s">
        <v>27</v>
      </c>
      <c r="P25" s="10"/>
      <c r="Q25" s="10"/>
      <c r="R25" s="6"/>
      <c r="S25" s="10">
        <v>10</v>
      </c>
      <c r="T25" s="10">
        <v>1.5</v>
      </c>
      <c r="U25" s="7">
        <f t="shared" ref="U25" si="6">IF(L25="L1L2L3",0.0125*G25*S25/T25,0.0756*G25*S25/T25)</f>
        <v>0.504</v>
      </c>
      <c r="V25" s="10">
        <v>20</v>
      </c>
      <c r="W25" s="4"/>
      <c r="Y25" s="4"/>
      <c r="Z25" s="4"/>
      <c r="AA25" s="4"/>
    </row>
    <row r="26" spans="1:27" ht="33" customHeight="1" thickBot="1" x14ac:dyDescent="0.3">
      <c r="A26" s="8">
        <v>3</v>
      </c>
      <c r="B26" s="9" t="s">
        <v>77</v>
      </c>
      <c r="C26" s="5">
        <v>1.2</v>
      </c>
      <c r="D26" s="6">
        <v>1</v>
      </c>
      <c r="E26" s="6">
        <v>0.96</v>
      </c>
      <c r="F26" s="11">
        <f t="shared" si="1"/>
        <v>0.29166666666666685</v>
      </c>
      <c r="G26" s="7">
        <f t="shared" ref="G26" si="7">C26*D26</f>
        <v>1.2</v>
      </c>
      <c r="H26" s="11">
        <f t="shared" ref="H26" si="8">F26*G26</f>
        <v>0.3500000000000002</v>
      </c>
      <c r="I26" s="11">
        <f t="shared" ref="I26" si="9">SQRT(G26^2+H26^2)</f>
        <v>1.25</v>
      </c>
      <c r="J26" s="7">
        <f t="shared" ref="J26:J27" si="10">IF(L26="L1L2L3",I26/0.66,I26/0.22)</f>
        <v>5.6818181818181817</v>
      </c>
      <c r="K26" s="6" t="s">
        <v>51</v>
      </c>
      <c r="L26" s="6" t="s">
        <v>16</v>
      </c>
      <c r="M26" s="10">
        <v>16</v>
      </c>
      <c r="N26" s="6" t="s">
        <v>78</v>
      </c>
      <c r="O26" s="6" t="s">
        <v>11</v>
      </c>
      <c r="P26" s="10">
        <v>16</v>
      </c>
      <c r="Q26" s="10">
        <v>30</v>
      </c>
      <c r="R26" s="6" t="s">
        <v>20</v>
      </c>
      <c r="S26" s="10">
        <v>20</v>
      </c>
      <c r="T26" s="10">
        <v>2.5</v>
      </c>
      <c r="U26" s="7">
        <f t="shared" ref="U26" si="11">IF(L26="L1L2L3",0.0125*G26*S26/T26,0.0756*G26*S26/T26)</f>
        <v>0.72575999999999996</v>
      </c>
      <c r="V26" s="10">
        <v>20</v>
      </c>
      <c r="W26" s="4"/>
      <c r="Y26" s="4"/>
      <c r="Z26" s="4"/>
      <c r="AA26" s="4"/>
    </row>
    <row r="27" spans="1:27" ht="33" customHeight="1" thickBot="1" x14ac:dyDescent="0.3">
      <c r="A27" s="8">
        <v>4</v>
      </c>
      <c r="B27" s="9" t="s">
        <v>80</v>
      </c>
      <c r="C27" s="5">
        <v>1.5</v>
      </c>
      <c r="D27" s="6">
        <v>1</v>
      </c>
      <c r="E27" s="6">
        <v>0.96</v>
      </c>
      <c r="F27" s="11">
        <f>TAN(ACOS(E27))</f>
        <v>0.29166666666666685</v>
      </c>
      <c r="G27" s="7">
        <f>C27*D27</f>
        <v>1.5</v>
      </c>
      <c r="H27" s="11">
        <f>F27*G27</f>
        <v>0.43750000000000028</v>
      </c>
      <c r="I27" s="11">
        <f>SQRT(G27^2+H27^2)</f>
        <v>1.5625000000000002</v>
      </c>
      <c r="J27" s="7">
        <f t="shared" si="10"/>
        <v>7.1022727272727284</v>
      </c>
      <c r="K27" s="6" t="s">
        <v>51</v>
      </c>
      <c r="L27" s="6" t="s">
        <v>17</v>
      </c>
      <c r="M27" s="10">
        <v>16</v>
      </c>
      <c r="N27" s="6" t="s">
        <v>81</v>
      </c>
      <c r="O27" s="6" t="s">
        <v>28</v>
      </c>
      <c r="P27" s="10"/>
      <c r="Q27" s="10"/>
      <c r="R27" s="6"/>
      <c r="S27" s="10">
        <v>20</v>
      </c>
      <c r="T27" s="10">
        <v>2.5</v>
      </c>
      <c r="U27" s="7">
        <f>IF(L27="L1L2L3",0.0125*G27*S27/T27,0.0756*G27*S27/T27)</f>
        <v>0.9071999999999999</v>
      </c>
      <c r="V27" s="10">
        <v>20</v>
      </c>
      <c r="W27" s="4"/>
      <c r="Y27" s="4"/>
      <c r="Z27" s="4"/>
      <c r="AA27" s="4"/>
    </row>
    <row r="28" spans="1:27" ht="33" customHeight="1" thickBot="1" x14ac:dyDescent="0.3">
      <c r="A28" s="8">
        <v>5</v>
      </c>
      <c r="B28" s="9" t="s">
        <v>73</v>
      </c>
      <c r="C28" s="5"/>
      <c r="D28" s="6"/>
      <c r="E28" s="6"/>
      <c r="F28" s="11"/>
      <c r="G28" s="7">
        <f>C28*D28</f>
        <v>0</v>
      </c>
      <c r="H28" s="11">
        <f>F28*G28</f>
        <v>0</v>
      </c>
      <c r="I28" s="11">
        <f>SQRT(G28^2+H28^2)</f>
        <v>0</v>
      </c>
      <c r="J28" s="7">
        <f t="shared" ref="J28" si="12">IF(L28="L1L2L3",I28/0.66,I28/0.22)</f>
        <v>0</v>
      </c>
      <c r="K28" s="6" t="s">
        <v>51</v>
      </c>
      <c r="L28" s="6" t="s">
        <v>15</v>
      </c>
      <c r="M28" s="10">
        <v>16</v>
      </c>
      <c r="N28" s="6" t="s">
        <v>78</v>
      </c>
      <c r="O28" s="6" t="s">
        <v>27</v>
      </c>
      <c r="P28" s="10"/>
      <c r="Q28" s="10"/>
      <c r="R28" s="6"/>
      <c r="S28" s="10"/>
      <c r="T28" s="10"/>
      <c r="U28" s="7" t="e">
        <f>IF(L28="L1L2L3",0.0125*G28*S28/T28,0.0756*G28*S28/T28)</f>
        <v>#DIV/0!</v>
      </c>
      <c r="V28" s="10">
        <v>20</v>
      </c>
      <c r="W28" s="4"/>
      <c r="Y28" s="4"/>
      <c r="Z28" s="4"/>
      <c r="AA28" s="4"/>
    </row>
    <row r="29" spans="1:27" x14ac:dyDescent="0.25">
      <c r="K29" s="3"/>
    </row>
    <row r="30" spans="1:27" x14ac:dyDescent="0.25">
      <c r="K30" s="3"/>
    </row>
    <row r="31" spans="1:27" x14ac:dyDescent="0.25">
      <c r="K31" s="3"/>
    </row>
    <row r="32" spans="1:27" x14ac:dyDescent="0.25">
      <c r="K32" s="3"/>
    </row>
    <row r="33" spans="11:11" x14ac:dyDescent="0.25">
      <c r="K33" s="3"/>
    </row>
    <row r="34" spans="11:11" x14ac:dyDescent="0.25">
      <c r="K34" s="3"/>
    </row>
    <row r="35" spans="11:11" x14ac:dyDescent="0.25">
      <c r="K35" s="3"/>
    </row>
    <row r="36" spans="11:11" x14ac:dyDescent="0.25">
      <c r="K36" s="3"/>
    </row>
    <row r="37" spans="11:11" x14ac:dyDescent="0.25">
      <c r="K37" s="3"/>
    </row>
    <row r="38" spans="11:11" x14ac:dyDescent="0.25">
      <c r="K38" s="3"/>
    </row>
    <row r="39" spans="11:11" x14ac:dyDescent="0.25">
      <c r="K39" s="3"/>
    </row>
    <row r="40" spans="11:11" x14ac:dyDescent="0.25">
      <c r="K40" s="3"/>
    </row>
    <row r="41" spans="11:11" x14ac:dyDescent="0.25">
      <c r="K41" s="3"/>
    </row>
    <row r="42" spans="11:11" x14ac:dyDescent="0.25">
      <c r="K42" s="3"/>
    </row>
    <row r="43" spans="11:11" x14ac:dyDescent="0.25">
      <c r="K43" s="3"/>
    </row>
    <row r="44" spans="11:11" x14ac:dyDescent="0.25">
      <c r="K44" s="3"/>
    </row>
    <row r="45" spans="11:11" x14ac:dyDescent="0.25">
      <c r="K45" s="3"/>
    </row>
    <row r="46" spans="11:11" x14ac:dyDescent="0.25">
      <c r="K46" s="3"/>
    </row>
    <row r="47" spans="11:11" x14ac:dyDescent="0.25">
      <c r="K47" s="3"/>
    </row>
    <row r="48" spans="11:11" x14ac:dyDescent="0.25">
      <c r="K48" s="3"/>
    </row>
    <row r="49" spans="11:11" x14ac:dyDescent="0.25">
      <c r="K49" s="3"/>
    </row>
    <row r="50" spans="11:11" x14ac:dyDescent="0.25">
      <c r="K50" s="3"/>
    </row>
    <row r="51" spans="11:11" x14ac:dyDescent="0.25">
      <c r="K51" s="3"/>
    </row>
    <row r="52" spans="11:11" x14ac:dyDescent="0.25">
      <c r="K52" s="3"/>
    </row>
    <row r="53" spans="11:11" x14ac:dyDescent="0.25">
      <c r="K53" s="3"/>
    </row>
    <row r="54" spans="11:11" x14ac:dyDescent="0.25">
      <c r="K54" s="3"/>
    </row>
    <row r="55" spans="11:11" x14ac:dyDescent="0.25">
      <c r="K55" s="3"/>
    </row>
    <row r="56" spans="11:11" x14ac:dyDescent="0.25">
      <c r="K56" s="3"/>
    </row>
    <row r="57" spans="11:11" x14ac:dyDescent="0.25">
      <c r="K57" s="3"/>
    </row>
    <row r="58" spans="11:11" x14ac:dyDescent="0.25">
      <c r="K58" s="3"/>
    </row>
    <row r="59" spans="11:11" x14ac:dyDescent="0.25">
      <c r="K59" s="3"/>
    </row>
    <row r="60" spans="11:11" x14ac:dyDescent="0.25">
      <c r="K60" s="3"/>
    </row>
    <row r="61" spans="11:11" x14ac:dyDescent="0.25">
      <c r="K61" s="3"/>
    </row>
    <row r="62" spans="11:11" x14ac:dyDescent="0.25">
      <c r="K62" s="3"/>
    </row>
    <row r="63" spans="11:11" x14ac:dyDescent="0.25">
      <c r="K63" s="3"/>
    </row>
    <row r="64" spans="11:11" x14ac:dyDescent="0.25">
      <c r="K64" s="3"/>
    </row>
    <row r="65" spans="11:11" x14ac:dyDescent="0.25">
      <c r="K65" s="3"/>
    </row>
    <row r="66" spans="11:11" x14ac:dyDescent="0.25">
      <c r="K66" s="3"/>
    </row>
    <row r="67" spans="11:11" x14ac:dyDescent="0.25">
      <c r="K67" s="3"/>
    </row>
    <row r="68" spans="11:11" x14ac:dyDescent="0.25">
      <c r="K68" s="3"/>
    </row>
    <row r="69" spans="11:11" x14ac:dyDescent="0.25">
      <c r="K69" s="3"/>
    </row>
    <row r="70" spans="11:11" x14ac:dyDescent="0.25">
      <c r="K70" s="3"/>
    </row>
    <row r="71" spans="11:11" x14ac:dyDescent="0.25">
      <c r="K71" s="3"/>
    </row>
    <row r="72" spans="11:11" x14ac:dyDescent="0.25">
      <c r="K72" s="3"/>
    </row>
    <row r="73" spans="11:11" x14ac:dyDescent="0.25">
      <c r="K73" s="3"/>
    </row>
    <row r="74" spans="11:11" x14ac:dyDescent="0.25">
      <c r="K74" s="3"/>
    </row>
    <row r="75" spans="11:11" x14ac:dyDescent="0.25">
      <c r="K75" s="3"/>
    </row>
    <row r="76" spans="11:11" x14ac:dyDescent="0.25">
      <c r="K76" s="3"/>
    </row>
    <row r="77" spans="11:11" x14ac:dyDescent="0.25">
      <c r="K77" s="3"/>
    </row>
    <row r="78" spans="11:11" x14ac:dyDescent="0.25">
      <c r="K78" s="3"/>
    </row>
    <row r="79" spans="11:11" x14ac:dyDescent="0.25">
      <c r="K79" s="3"/>
    </row>
    <row r="80" spans="11:11" x14ac:dyDescent="0.25">
      <c r="K80" s="3"/>
    </row>
    <row r="81" spans="11:11" x14ac:dyDescent="0.25">
      <c r="K81" s="3"/>
    </row>
    <row r="82" spans="11:11" x14ac:dyDescent="0.25">
      <c r="K82" s="3"/>
    </row>
    <row r="83" spans="11:11" x14ac:dyDescent="0.25">
      <c r="K83" s="3"/>
    </row>
    <row r="84" spans="11:11" x14ac:dyDescent="0.25">
      <c r="K84" s="3"/>
    </row>
    <row r="85" spans="11:11" x14ac:dyDescent="0.25">
      <c r="K85" s="3"/>
    </row>
    <row r="86" spans="11:11" x14ac:dyDescent="0.25">
      <c r="K86" s="3"/>
    </row>
    <row r="87" spans="11:11" x14ac:dyDescent="0.25">
      <c r="K87" s="3"/>
    </row>
    <row r="88" spans="11:11" x14ac:dyDescent="0.25">
      <c r="K88" s="3"/>
    </row>
    <row r="89" spans="11:11" x14ac:dyDescent="0.25">
      <c r="K89" s="3"/>
    </row>
    <row r="90" spans="11:11" x14ac:dyDescent="0.25">
      <c r="K90" s="3"/>
    </row>
    <row r="91" spans="11:11" x14ac:dyDescent="0.25">
      <c r="K91" s="3"/>
    </row>
    <row r="92" spans="11:11" x14ac:dyDescent="0.25">
      <c r="K92" s="3"/>
    </row>
    <row r="93" spans="11:11" x14ac:dyDescent="0.25">
      <c r="K93" s="3"/>
    </row>
    <row r="94" spans="11:11" x14ac:dyDescent="0.25">
      <c r="K94" s="3"/>
    </row>
    <row r="95" spans="11:11" x14ac:dyDescent="0.25">
      <c r="K95" s="3"/>
    </row>
    <row r="96" spans="11:11" x14ac:dyDescent="0.25">
      <c r="K96" s="3"/>
    </row>
    <row r="97" spans="11:11" x14ac:dyDescent="0.25">
      <c r="K97" s="3"/>
    </row>
    <row r="98" spans="11:11" x14ac:dyDescent="0.25">
      <c r="K98" s="3"/>
    </row>
    <row r="99" spans="11:11" x14ac:dyDescent="0.25">
      <c r="K99" s="3"/>
    </row>
    <row r="100" spans="11:11" x14ac:dyDescent="0.25">
      <c r="K100" s="3"/>
    </row>
    <row r="101" spans="11:11" x14ac:dyDescent="0.25">
      <c r="K101" s="3"/>
    </row>
    <row r="102" spans="11:11" x14ac:dyDescent="0.25">
      <c r="K102" s="3"/>
    </row>
    <row r="103" spans="11:11" x14ac:dyDescent="0.25">
      <c r="K103" s="3"/>
    </row>
    <row r="104" spans="11:11" x14ac:dyDescent="0.25">
      <c r="K104" s="3"/>
    </row>
    <row r="105" spans="11:11" x14ac:dyDescent="0.25">
      <c r="K105" s="3"/>
    </row>
    <row r="106" spans="11:11" x14ac:dyDescent="0.25">
      <c r="K106" s="3"/>
    </row>
    <row r="107" spans="11:11" x14ac:dyDescent="0.25">
      <c r="K107" s="3"/>
    </row>
    <row r="108" spans="11:11" x14ac:dyDescent="0.25">
      <c r="K108" s="3"/>
    </row>
    <row r="109" spans="11:11" x14ac:dyDescent="0.25">
      <c r="K109" s="3"/>
    </row>
    <row r="110" spans="11:11" x14ac:dyDescent="0.25">
      <c r="K110" s="3"/>
    </row>
    <row r="111" spans="11:11" x14ac:dyDescent="0.25">
      <c r="K111" s="3"/>
    </row>
    <row r="112" spans="11:11" x14ac:dyDescent="0.25">
      <c r="K112" s="3"/>
    </row>
    <row r="113" spans="11:11" x14ac:dyDescent="0.25">
      <c r="K113" s="3"/>
    </row>
    <row r="114" spans="11:11" x14ac:dyDescent="0.25">
      <c r="K114" s="3"/>
    </row>
    <row r="115" spans="11:11" x14ac:dyDescent="0.25">
      <c r="K115" s="3"/>
    </row>
    <row r="116" spans="11:11" x14ac:dyDescent="0.25">
      <c r="K116" s="3"/>
    </row>
    <row r="117" spans="11:11" x14ac:dyDescent="0.25">
      <c r="K117" s="3"/>
    </row>
    <row r="118" spans="11:11" x14ac:dyDescent="0.25">
      <c r="K118" s="3"/>
    </row>
    <row r="119" spans="11:11" x14ac:dyDescent="0.25">
      <c r="K119" s="3"/>
    </row>
    <row r="120" spans="11:11" x14ac:dyDescent="0.25">
      <c r="K120" s="3"/>
    </row>
    <row r="121" spans="11:11" x14ac:dyDescent="0.25">
      <c r="K121" s="3"/>
    </row>
  </sheetData>
  <sheetProtection formatCells="0" formatColumns="0" formatRows="0" insertColumns="0" insertRows="0" insertHyperlinks="0" deleteColumns="0" deleteRows="0" sort="0" autoFilter="0" pivotTables="0"/>
  <mergeCells count="69">
    <mergeCell ref="P10:T10"/>
    <mergeCell ref="S15:T15"/>
    <mergeCell ref="S11:T11"/>
    <mergeCell ref="S12:T12"/>
    <mergeCell ref="S13:T13"/>
    <mergeCell ref="S14:T14"/>
    <mergeCell ref="R12:R15"/>
    <mergeCell ref="S6:T6"/>
    <mergeCell ref="Q7:R7"/>
    <mergeCell ref="S7:T7"/>
    <mergeCell ref="Q8:R8"/>
    <mergeCell ref="S8:T8"/>
    <mergeCell ref="P1:T1"/>
    <mergeCell ref="P2:R3"/>
    <mergeCell ref="S2:T3"/>
    <mergeCell ref="P4:R4"/>
    <mergeCell ref="S4:T4"/>
    <mergeCell ref="H12:H16"/>
    <mergeCell ref="I12:J12"/>
    <mergeCell ref="K12:N12"/>
    <mergeCell ref="I13:J13"/>
    <mergeCell ref="K13:N13"/>
    <mergeCell ref="I14:J14"/>
    <mergeCell ref="K14:N14"/>
    <mergeCell ref="I15:J16"/>
    <mergeCell ref="K15:N16"/>
    <mergeCell ref="I5:J6"/>
    <mergeCell ref="K5:N6"/>
    <mergeCell ref="H7:H11"/>
    <mergeCell ref="I7:J7"/>
    <mergeCell ref="K7:N7"/>
    <mergeCell ref="I8:J8"/>
    <mergeCell ref="K8:N8"/>
    <mergeCell ref="I9:J9"/>
    <mergeCell ref="K9:N9"/>
    <mergeCell ref="I10:J11"/>
    <mergeCell ref="K10:N11"/>
    <mergeCell ref="B1:F1"/>
    <mergeCell ref="H1:N1"/>
    <mergeCell ref="P5:P8"/>
    <mergeCell ref="C15:F15"/>
    <mergeCell ref="S20:V20"/>
    <mergeCell ref="L20:O20"/>
    <mergeCell ref="P20:R20"/>
    <mergeCell ref="C20:J20"/>
    <mergeCell ref="C10:F10"/>
    <mergeCell ref="C11:F11"/>
    <mergeCell ref="C12:F12"/>
    <mergeCell ref="C13:F13"/>
    <mergeCell ref="C14:F14"/>
    <mergeCell ref="C3:F5"/>
    <mergeCell ref="C2:F2"/>
    <mergeCell ref="C6:F7"/>
    <mergeCell ref="Q5:R5"/>
    <mergeCell ref="S5:T5"/>
    <mergeCell ref="Q6:R6"/>
    <mergeCell ref="A20:B20"/>
    <mergeCell ref="K20:K21"/>
    <mergeCell ref="B3:B5"/>
    <mergeCell ref="B6:B7"/>
    <mergeCell ref="C8:F8"/>
    <mergeCell ref="C9:F9"/>
    <mergeCell ref="H2:H6"/>
    <mergeCell ref="I2:J2"/>
    <mergeCell ref="K2:N2"/>
    <mergeCell ref="I3:J3"/>
    <mergeCell ref="K3:N3"/>
    <mergeCell ref="I4:J4"/>
    <mergeCell ref="K4:N4"/>
  </mergeCells>
  <conditionalFormatting sqref="P24:P25 P27">
    <cfRule type="expression" dxfId="9" priority="109" stopIfTrue="1">
      <formula>AND(O24="УЗО",P24&lt;M24)</formula>
    </cfRule>
  </conditionalFormatting>
  <conditionalFormatting sqref="Q24:Q25 Q27">
    <cfRule type="expression" dxfId="8" priority="112">
      <formula>AND(O24="УЗО",Q24&lt;(J24*0.4+S24*0.01)*3)</formula>
    </cfRule>
  </conditionalFormatting>
  <conditionalFormatting sqref="M24:M25 M27">
    <cfRule type="cellIs" dxfId="7" priority="105" operator="lessThan">
      <formula>J24</formula>
    </cfRule>
  </conditionalFormatting>
  <conditionalFormatting sqref="M23">
    <cfRule type="cellIs" dxfId="6" priority="76" operator="lessThan">
      <formula>J23</formula>
    </cfRule>
  </conditionalFormatting>
  <conditionalFormatting sqref="P26">
    <cfRule type="expression" dxfId="5" priority="62" stopIfTrue="1">
      <formula>AND(O26="УЗО",P26&lt;M26)</formula>
    </cfRule>
  </conditionalFormatting>
  <conditionalFormatting sqref="Q26">
    <cfRule type="expression" dxfId="4" priority="63">
      <formula>AND(O26="УЗО",Q26&lt;(J26*0.4+S26*0.01)*3)</formula>
    </cfRule>
  </conditionalFormatting>
  <conditionalFormatting sqref="M26">
    <cfRule type="cellIs" dxfId="3" priority="61" operator="lessThan">
      <formula>J26</formula>
    </cfRule>
  </conditionalFormatting>
  <conditionalFormatting sqref="P28">
    <cfRule type="expression" dxfId="2" priority="23" stopIfTrue="1">
      <formula>AND(O28="УЗО",P28&lt;M28)</formula>
    </cfRule>
  </conditionalFormatting>
  <conditionalFormatting sqref="Q28">
    <cfRule type="expression" dxfId="1" priority="24">
      <formula>AND(O28="УЗО",Q28&lt;(J28*0.4+S28*0.01)*3)</formula>
    </cfRule>
  </conditionalFormatting>
  <conditionalFormatting sqref="M28">
    <cfRule type="cellIs" dxfId="0" priority="22" operator="lessThan">
      <formula>J28</formula>
    </cfRule>
  </conditionalFormatting>
  <dataValidations xWindow="422" yWindow="292" count="28">
    <dataValidation type="list" allowBlank="1" showInputMessage="1" showErrorMessage="1" sqref="L23:L28">
      <formula1>Фаза</formula1>
    </dataValidation>
    <dataValidation type="list" allowBlank="1" showInputMessage="1" showErrorMessage="1" sqref="O24:O28">
      <formula1>ТипАвтомата</formula1>
    </dataValidation>
    <dataValidation type="list" allowBlank="1" showInputMessage="1" showErrorMessage="1" sqref="K24:K28">
      <formula1>Потребитель</formula1>
    </dataValidation>
    <dataValidation type="list" allowBlank="1" showInputMessage="1" showErrorMessage="1" sqref="K2:N2 K7:N7 K12:N12">
      <formula1>Выбор</formula1>
    </dataValidation>
    <dataValidation type="textLength" allowBlank="1" showInputMessage="1" showErrorMessage="1" errorTitle="Ограничение на ввод символов" error="Вы ввели больше 20 сиволов" promptTitle="Примечание" prompt="Максимум 60 символов" sqref="K5:N6">
      <formula1>0</formula1>
      <formula2>60</formula2>
    </dataValidation>
    <dataValidation type="textLength" allowBlank="1" showInputMessage="1" showErrorMessage="1" promptTitle="Шифр проекта" prompt="Максимальная длина 30 символов" sqref="C2:F2">
      <formula1>0</formula1>
      <formula2>30</formula2>
    </dataValidation>
    <dataValidation type="textLength" allowBlank="1" showInputMessage="1" showErrorMessage="1" promptTitle="Название проекта" prompt="Максимальная длина 180 символов" sqref="C3:F5">
      <formula1>0</formula1>
      <formula2>180</formula2>
    </dataValidation>
    <dataValidation type="textLength" allowBlank="1" showInputMessage="1" showErrorMessage="1" promptTitle="Название раздела" prompt="Максимальная длина 118 символов" sqref="C6:F7">
      <formula1>0</formula1>
      <formula2>118</formula2>
    </dataValidation>
    <dataValidation type="textLength" allowBlank="1" showInputMessage="1" showErrorMessage="1" promptTitle="Название щита" prompt="Максимальная длина 30 символов" sqref="C8:F8">
      <formula1>0</formula1>
      <formula2>30</formula2>
    </dataValidation>
    <dataValidation type="textLength" allowBlank="1" showInputMessage="1" showErrorMessage="1" promptTitle="Стадия" prompt="Максимальная длина 2 символа" sqref="C9:F9">
      <formula1>0</formula1>
      <formula2>2</formula2>
    </dataValidation>
    <dataValidation type="textLength" allowBlank="1" showInputMessage="1" showErrorMessage="1" promptTitle="Разработал" prompt="Максимальная длина 12 символов" sqref="C11:F11">
      <formula1>0</formula1>
      <formula2>12</formula2>
    </dataValidation>
    <dataValidation type="textLength" allowBlank="1" showInputMessage="1" showErrorMessage="1" promptTitle="Контроль" prompt="Максимальная длина 12 символов" sqref="C12:F12">
      <formula1>0</formula1>
      <formula2>12</formula2>
    </dataValidation>
    <dataValidation type="textLength" allowBlank="1" showInputMessage="1" showErrorMessage="1" promptTitle="Утвердил" prompt="Максимальная длина 12 символов" sqref="C13:F13">
      <formula1>0</formula1>
      <formula2>12</formula2>
    </dataValidation>
    <dataValidation allowBlank="1" showInputMessage="1" showErrorMessage="1" promptTitle="Дата проекта" prompt="Дату вводить в формате мм.гг" sqref="C14:F14"/>
    <dataValidation type="textLength" showInputMessage="1" showErrorMessage="1" promptTitle="Кабель для групп" prompt="Максимальная длина 10 символов" sqref="C15:F15">
      <formula1>0</formula1>
      <formula2>10</formula2>
    </dataValidation>
    <dataValidation type="textLength" allowBlank="1" showInputMessage="1" showErrorMessage="1" promptTitle="Серия рубильника" prompt="Максимальная длина 11 символов" sqref="K3:N3">
      <formula1>0</formula1>
      <formula2>11</formula2>
    </dataValidation>
    <dataValidation type="textLength" allowBlank="1" showInputMessage="1" showErrorMessage="1" promptTitle="Серия автомата" prompt="Максимальная длина 11 символов" sqref="K8:N8">
      <formula1>0</formula1>
      <formula2>11</formula2>
    </dataValidation>
    <dataValidation type="textLength" allowBlank="1" showInputMessage="1" showErrorMessage="1" promptTitle="Примечание" prompt="Максимум 60 символов" sqref="K10:N11">
      <formula1>0</formula1>
      <formula2>60</formula2>
    </dataValidation>
    <dataValidation type="textLength" allowBlank="1" showInputMessage="1" showErrorMessage="1" promptTitle="Модель счетчика" prompt="Максимальная длина 25 символов" sqref="K13:N13">
      <formula1>0</formula1>
      <formula2>25</formula2>
    </dataValidation>
    <dataValidation type="textLength" allowBlank="1" showInputMessage="1" showErrorMessage="1" promptTitle="Номинал счетчика" prompt="Максимальная длина 20 символов" sqref="K14:N14">
      <formula1>0</formula1>
      <formula2>20</formula2>
    </dataValidation>
    <dataValidation type="textLength" allowBlank="1" showInputMessage="1" showErrorMessage="1" promptTitle="Примечание" prompt="Максимум 90 символов" sqref="K15:N16">
      <formula1>0</formula1>
      <formula2>90</formula2>
    </dataValidation>
    <dataValidation type="textLength" allowBlank="1" showInputMessage="1" showErrorMessage="1" promptTitle="Наименование" prompt="Максимум 15 символов" sqref="S2:T3">
      <formula1>0</formula1>
      <formula2>15</formula2>
    </dataValidation>
    <dataValidation type="textLength" allowBlank="1" showInputMessage="1" showErrorMessage="1" promptTitle="Марка кабеля" prompt="Максимум 20 символов" sqref="S5:T5">
      <formula1>0</formula1>
      <formula2>20</formula2>
    </dataValidation>
    <dataValidation type="textLength" allowBlank="1" showInputMessage="1" showErrorMessage="1" promptTitle="Сечение кабеля" prompt="Максимум 4 символа" sqref="S7:T7">
      <formula1>0</formula1>
      <formula2>4</formula2>
    </dataValidation>
    <dataValidation type="whole" allowBlank="1" showInputMessage="1" showErrorMessage="1" promptTitle="Номер листа" prompt="Максимум 4 цифры" sqref="C10:F10">
      <formula1>1</formula1>
      <formula2>9999</formula2>
    </dataValidation>
    <dataValidation type="whole" allowBlank="1" showInputMessage="1" showErrorMessage="1" promptTitle="Номинал" prompt="Максимум 4 цифры" sqref="K4:N4 S4:T4">
      <formula1>1</formula1>
      <formula2>9999</formula2>
    </dataValidation>
    <dataValidation type="whole" allowBlank="1" showInputMessage="1" showErrorMessage="1" promptTitle="Кол-во жил" prompt="Максимум 4 цифры" sqref="S6:T6">
      <formula1>1</formula1>
      <formula2>9999</formula2>
    </dataValidation>
    <dataValidation type="whole" allowBlank="1" showInputMessage="1" showErrorMessage="1" promptTitle="Длина" prompt="Максимум 4 цифры" sqref="S8:T8">
      <formula1>1</formula1>
      <formula2>9999</formula2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Export">
          <controlPr defaultSize="0" print="0" autoLine="0" r:id="rId5">
            <anchor moveWithCells="1">
              <from>
                <xdr:col>1</xdr:col>
                <xdr:colOff>38100</xdr:colOff>
                <xdr:row>17</xdr:row>
                <xdr:rowOff>57150</xdr:rowOff>
              </from>
              <to>
                <xdr:col>1</xdr:col>
                <xdr:colOff>1047750</xdr:colOff>
                <xdr:row>18</xdr:row>
                <xdr:rowOff>142875</xdr:rowOff>
              </to>
            </anchor>
          </controlPr>
        </control>
      </mc:Choice>
      <mc:Fallback>
        <control shapeId="1029" r:id="rId4" name="Expor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"/>
  <sheetViews>
    <sheetView workbookViewId="0">
      <selection activeCell="E4" sqref="E4"/>
    </sheetView>
  </sheetViews>
  <sheetFormatPr defaultRowHeight="15" x14ac:dyDescent="0.25"/>
  <sheetData>
    <row r="1" spans="1:4" x14ac:dyDescent="0.25">
      <c r="A1" s="1" t="s">
        <v>15</v>
      </c>
      <c r="B1" t="s">
        <v>27</v>
      </c>
      <c r="C1" t="s">
        <v>51</v>
      </c>
      <c r="D1" t="s">
        <v>69</v>
      </c>
    </row>
    <row r="2" spans="1:4" x14ac:dyDescent="0.25">
      <c r="A2" s="1" t="s">
        <v>16</v>
      </c>
      <c r="B2" t="s">
        <v>28</v>
      </c>
      <c r="C2" t="s">
        <v>63</v>
      </c>
      <c r="D2" t="s">
        <v>70</v>
      </c>
    </row>
    <row r="3" spans="1:4" x14ac:dyDescent="0.25">
      <c r="A3" s="1" t="s">
        <v>17</v>
      </c>
      <c r="B3" t="s">
        <v>11</v>
      </c>
      <c r="C3" t="s">
        <v>72</v>
      </c>
    </row>
    <row r="4" spans="1:4" x14ac:dyDescent="0.25">
      <c r="A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Щит</vt:lpstr>
      <vt:lpstr>Param</vt:lpstr>
      <vt:lpstr>CHOOSE</vt:lpstr>
      <vt:lpstr>Common</vt:lpstr>
      <vt:lpstr>Entrance</vt:lpstr>
      <vt:lpstr>I_nom</vt:lpstr>
      <vt:lpstr>I_r</vt:lpstr>
      <vt:lpstr>model</vt:lpstr>
      <vt:lpstr>QF</vt:lpstr>
      <vt:lpstr>QS</vt:lpstr>
      <vt:lpstr>Root</vt:lpstr>
      <vt:lpstr>start_board</vt:lpstr>
      <vt:lpstr>start_common</vt:lpstr>
      <vt:lpstr>start_entrance</vt:lpstr>
      <vt:lpstr>start_root</vt:lpstr>
      <vt:lpstr>WH</vt:lpstr>
      <vt:lpstr>Выбор</vt:lpstr>
      <vt:lpstr>Потребитель</vt:lpstr>
      <vt:lpstr>ТипАвтомата</vt:lpstr>
      <vt:lpstr>Фаза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Stas</cp:lastModifiedBy>
  <dcterms:created xsi:type="dcterms:W3CDTF">2018-02-01T14:17:46Z</dcterms:created>
  <dcterms:modified xsi:type="dcterms:W3CDTF">2019-04-22T21:46:36Z</dcterms:modified>
</cp:coreProperties>
</file>